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HISHEK\Desktop\TRIF\CMRE\Documents\"/>
    </mc:Choice>
  </mc:AlternateContent>
  <xr:revisionPtr revIDLastSave="0" documentId="13_ncr:1_{6BDDF32D-88DC-4A65-96DE-E65262985B56}" xr6:coauthVersionLast="47" xr6:coauthVersionMax="47" xr10:uidLastSave="{00000000-0000-0000-0000-000000000000}"/>
  <bookViews>
    <workbookView xWindow="-120" yWindow="-120" windowWidth="20730" windowHeight="11160" tabRatio="383" activeTab="1" xr2:uid="{00000000-000D-0000-FFFF-FFFF00000000}"/>
  </bookViews>
  <sheets>
    <sheet name="Enterprise Information" sheetId="4" r:id="rId1"/>
    <sheet name="Calculations" sheetId="1" r:id="rId2"/>
    <sheet name="variable cost per unit" sheetId="2" r:id="rId3"/>
    <sheet name="Sheet1" sheetId="3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E70" i="1"/>
  <c r="E66" i="1"/>
  <c r="E22" i="1"/>
  <c r="B124" i="1"/>
  <c r="C80" i="1"/>
  <c r="E80" i="1"/>
  <c r="C81" i="1"/>
  <c r="E81" i="1"/>
  <c r="E82" i="1"/>
  <c r="E62" i="1"/>
  <c r="E63" i="1"/>
  <c r="E64" i="1"/>
  <c r="E60" i="1"/>
  <c r="E65" i="1"/>
  <c r="E49" i="1"/>
  <c r="E50" i="1"/>
  <c r="E51" i="1"/>
  <c r="E52" i="1"/>
  <c r="E55" i="1"/>
  <c r="E56" i="1"/>
  <c r="E57" i="1"/>
  <c r="C36" i="1"/>
  <c r="E10" i="1"/>
  <c r="E11" i="1"/>
  <c r="E12" i="1"/>
  <c r="E13" i="1"/>
  <c r="E14" i="1"/>
  <c r="E24" i="1"/>
  <c r="E26" i="1"/>
  <c r="E15" i="1"/>
  <c r="E16" i="1"/>
  <c r="E18" i="1"/>
  <c r="E19" i="1"/>
  <c r="E20" i="1"/>
  <c r="E21" i="1"/>
  <c r="B117" i="1"/>
  <c r="B112" i="1"/>
  <c r="B107" i="1"/>
  <c r="E4" i="1"/>
  <c r="E6" i="1"/>
  <c r="C44" i="1"/>
  <c r="C43" i="1"/>
  <c r="C82" i="1"/>
  <c r="D82" i="1"/>
  <c r="C35" i="1"/>
  <c r="C37" i="1"/>
  <c r="E43" i="1"/>
  <c r="E44" i="1"/>
  <c r="E46" i="1"/>
  <c r="C34" i="1"/>
  <c r="E69" i="1"/>
  <c r="E89" i="1"/>
  <c r="E68" i="1"/>
  <c r="E76" i="1"/>
  <c r="C95" i="1"/>
  <c r="C97" i="1"/>
  <c r="E74" i="1"/>
  <c r="C93" i="1"/>
  <c r="E75" i="1"/>
  <c r="C94" i="1"/>
  <c r="C100" i="1"/>
  <c r="C86" i="1"/>
  <c r="C7" i="2"/>
  <c r="B3" i="2"/>
  <c r="C3" i="2"/>
  <c r="B4" i="2"/>
  <c r="C4" i="2"/>
  <c r="C5" i="2"/>
  <c r="C6" i="2"/>
  <c r="C8" i="2"/>
  <c r="C85" i="1"/>
  <c r="C87" i="1"/>
  <c r="C88" i="1"/>
  <c r="C89" i="1"/>
  <c r="E72" i="1"/>
  <c r="E73" i="1"/>
  <c r="E83" i="1"/>
  <c r="C101" i="1"/>
  <c r="D11" i="3"/>
  <c r="C96" i="1"/>
  <c r="C98" i="1"/>
  <c r="C99" i="1"/>
  <c r="B5" i="2"/>
  <c r="C91" i="1"/>
  <c r="C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ABHISHEK</author>
  </authors>
  <commentList>
    <comment ref="H8" authorId="0" shapeId="0" xr:uid="{6D551728-B6B5-47B7-B42F-2C1DCAC0398E}">
      <text>
        <r>
          <rPr>
            <b/>
            <sz val="9"/>
            <color indexed="81"/>
            <rFont val="Tahoma"/>
            <family val="2"/>
          </rPr>
          <t>ABHISHEK:</t>
        </r>
        <r>
          <rPr>
            <sz val="9"/>
            <color indexed="81"/>
            <rFont val="Tahoma"/>
            <family val="2"/>
          </rPr>
          <t xml:space="preserve">
Need to be refer the depreciation from Cost of Production section</t>
        </r>
      </text>
    </comment>
    <comment ref="B124" authorId="0" shapeId="0" xr:uid="{0B499B9F-0C4F-4D65-AC69-60D3621B93F5}">
      <text>
        <r>
          <rPr>
            <b/>
            <sz val="9"/>
            <color indexed="81"/>
            <rFont val="Tahoma"/>
            <family val="2"/>
          </rPr>
          <t>ABHISHEK:</t>
        </r>
        <r>
          <rPr>
            <sz val="9"/>
            <color indexed="81"/>
            <rFont val="Tahoma"/>
            <family val="2"/>
          </rPr>
          <t xml:space="preserve">
It should match with Total Capital Inventment</t>
        </r>
      </text>
    </comment>
  </commentList>
</comments>
</file>

<file path=xl/sharedStrings.xml><?xml version="1.0" encoding="utf-8"?>
<sst xmlns="http://schemas.openxmlformats.org/spreadsheetml/2006/main" count="194" uniqueCount="144">
  <si>
    <t>A . FIXED CAPITAL</t>
  </si>
  <si>
    <t>Area (Sq.ft)</t>
  </si>
  <si>
    <t>Rate (Sq. ft)</t>
  </si>
  <si>
    <t>Amount (Rs.)</t>
  </si>
  <si>
    <t>a</t>
  </si>
  <si>
    <t>b</t>
  </si>
  <si>
    <t>c</t>
  </si>
  <si>
    <t>Sub Total</t>
  </si>
  <si>
    <t>MACHINERY AND EQUIPMENTS</t>
  </si>
  <si>
    <t>Qty.</t>
  </si>
  <si>
    <t>Rate</t>
  </si>
  <si>
    <t>d</t>
  </si>
  <si>
    <t>Qty.(nos.)</t>
  </si>
  <si>
    <t>LS</t>
  </si>
  <si>
    <t>Discriptions</t>
  </si>
  <si>
    <t>Qty. (Nos)</t>
  </si>
  <si>
    <t>Salary (Rs.)</t>
  </si>
  <si>
    <t>Utilities  (Per month)</t>
  </si>
  <si>
    <t>Rate / unit</t>
  </si>
  <si>
    <t>Other Contingent Expenses  (Per month)</t>
  </si>
  <si>
    <t>Total  Recurring Expenditure (Per month)</t>
  </si>
  <si>
    <t>Fixed Capital</t>
  </si>
  <si>
    <t xml:space="preserve">Total   </t>
  </si>
  <si>
    <t>Total Recurring Cost per annum</t>
  </si>
  <si>
    <t>Items</t>
  </si>
  <si>
    <t>e</t>
  </si>
  <si>
    <t>f</t>
  </si>
  <si>
    <t>Miscellaneous</t>
  </si>
  <si>
    <t>Total</t>
  </si>
  <si>
    <t>Description</t>
  </si>
  <si>
    <t>g</t>
  </si>
  <si>
    <t xml:space="preserve">Marketing </t>
  </si>
  <si>
    <t xml:space="preserve">Transportation </t>
  </si>
  <si>
    <t xml:space="preserve">Break Even Analysis </t>
  </si>
  <si>
    <t xml:space="preserve">Repair and maintainance </t>
  </si>
  <si>
    <t xml:space="preserve">Depriciation on machiniery </t>
  </si>
  <si>
    <t>Depriciation on furniture and other fixed assets</t>
  </si>
  <si>
    <t xml:space="preserve">Interest on total investments </t>
  </si>
  <si>
    <t xml:space="preserve">40% of other expenses </t>
  </si>
  <si>
    <t xml:space="preserve">40% of utilities </t>
  </si>
  <si>
    <t>Salaries</t>
  </si>
  <si>
    <t xml:space="preserve">Rent </t>
  </si>
  <si>
    <t>Calculation of fixed cost (per annum)</t>
  </si>
  <si>
    <t xml:space="preserve">Calculation of variable cost per annum </t>
  </si>
  <si>
    <t xml:space="preserve">Raw Material </t>
  </si>
  <si>
    <t xml:space="preserve">per month </t>
  </si>
  <si>
    <t xml:space="preserve">per annum </t>
  </si>
  <si>
    <t xml:space="preserve">60% of the utilities </t>
  </si>
  <si>
    <t xml:space="preserve">60% of other contingency expenses </t>
  </si>
  <si>
    <t xml:space="preserve">Total variable cost/annum </t>
  </si>
  <si>
    <t>Units produced/annum</t>
  </si>
  <si>
    <t>Variable cost/unit</t>
  </si>
  <si>
    <t xml:space="preserve">Variable cost per unit </t>
  </si>
  <si>
    <t xml:space="preserve">Average sales price/unit </t>
  </si>
  <si>
    <t>(Sales price/unit- variable cost/unit)</t>
  </si>
  <si>
    <t>Break even volume=Fixed cost/(Sales price/unit- variable cost/unit)</t>
  </si>
  <si>
    <t>Break even period=BE Volume/Sales volume per month</t>
  </si>
  <si>
    <t xml:space="preserve">Assumptions </t>
  </si>
  <si>
    <t>A</t>
  </si>
  <si>
    <t>B</t>
  </si>
  <si>
    <t>Cost of electricity (NSD -II)</t>
  </si>
  <si>
    <t>Raw Materials (per month)</t>
  </si>
  <si>
    <t>Salary and wages are given as per minimum wage law of government of Jharkhand</t>
  </si>
  <si>
    <t>LAND AND BUILDING</t>
  </si>
  <si>
    <t xml:space="preserve">B. WORKING CAPITAL </t>
  </si>
  <si>
    <t>C.TOTAL CAPITAL INVESTMENT</t>
  </si>
  <si>
    <t>D.COST OF PRODUCTION (per annum)</t>
  </si>
  <si>
    <t xml:space="preserve">Interest on total investment @12% per annum </t>
  </si>
  <si>
    <t>Amount Rs.)</t>
  </si>
  <si>
    <t xml:space="preserve">Total annual turnover </t>
  </si>
  <si>
    <t>Amount (Rs)</t>
  </si>
  <si>
    <t xml:space="preserve">Number </t>
  </si>
  <si>
    <t>months</t>
  </si>
  <si>
    <t>Net Profit Ratio = Net profit x100/turn over per year</t>
  </si>
  <si>
    <t>F.NET PROFIT/LOSS (per annum)</t>
  </si>
  <si>
    <t>E.TURNOVER (per annum)</t>
  </si>
  <si>
    <t xml:space="preserve">Return on Investment=net profit x100/total investment </t>
  </si>
  <si>
    <t>Working days/month</t>
  </si>
  <si>
    <t>Kg</t>
  </si>
  <si>
    <t>Rs/Kg</t>
  </si>
  <si>
    <t xml:space="preserve">Machine working hours per day </t>
  </si>
  <si>
    <t>hours</t>
  </si>
  <si>
    <t>days</t>
  </si>
  <si>
    <t xml:space="preserve">Sealing Machine </t>
  </si>
  <si>
    <t>Weighing Scale (upto 100 kg)</t>
  </si>
  <si>
    <t>Working capital is calculated as below</t>
  </si>
  <si>
    <t>Electric fitting and carpentary work (making a shed and electric fittings)</t>
  </si>
  <si>
    <t>Working Capital (mentioned in the assumption section)</t>
  </si>
  <si>
    <t>Rate per Kg</t>
  </si>
  <si>
    <t>Staff and Labour (per month)</t>
  </si>
  <si>
    <t>1000 Sq Feet of space is rented by the entrepreneur at Rs.15/ sq ft</t>
  </si>
  <si>
    <t xml:space="preserve">The unit has adequate supply of water (200 lt per day) - Ample supply of water should be there </t>
  </si>
  <si>
    <t>Rent ( 1,000 sq ft area )</t>
  </si>
  <si>
    <t>hp*3/4*7*day</t>
  </si>
  <si>
    <t>Depericiation on Machinery and Equipments @15%</t>
  </si>
  <si>
    <t xml:space="preserve">Depericiation on office Equipments / Furnitures etc. @10% </t>
  </si>
  <si>
    <t xml:space="preserve">Depreciation on Building @10% </t>
  </si>
  <si>
    <t>1 bell</t>
  </si>
  <si>
    <t>100 kg</t>
  </si>
  <si>
    <t>opertor</t>
  </si>
  <si>
    <t>helper</t>
  </si>
  <si>
    <t>78*9 bag</t>
  </si>
  <si>
    <t>70 pc per minute</t>
  </si>
  <si>
    <t>7*9 for grossery</t>
  </si>
  <si>
    <t>Paper Bag processed every day in the paper making machine (pcs)/hour</t>
  </si>
  <si>
    <t>120 paper bags can be made out of 1kg of papper</t>
  </si>
  <si>
    <t>a)Raw material for 1 weeks</t>
  </si>
  <si>
    <t xml:space="preserve">c)Other working expenses for 1 month </t>
  </si>
  <si>
    <t>d) Accounts Receivable</t>
  </si>
  <si>
    <t xml:space="preserve">Paper Bag Making Unit </t>
  </si>
  <si>
    <t xml:space="preserve">Furniture and Fixure </t>
  </si>
  <si>
    <t>Rs.75 fixed month charge and Rs.7/Kwh</t>
  </si>
  <si>
    <t>b)Finished Goods for 1 week</t>
  </si>
  <si>
    <t>Name of the Unit</t>
  </si>
  <si>
    <t>Gram Panchayat</t>
  </si>
  <si>
    <t>Village</t>
  </si>
  <si>
    <t>Address of the Unit</t>
  </si>
  <si>
    <t>Enterprise Type</t>
  </si>
  <si>
    <t>Product/ Service Description</t>
  </si>
  <si>
    <t>Enterprise Information</t>
  </si>
  <si>
    <t>FINANCIAL ASPECTS - Enterprise Name</t>
  </si>
  <si>
    <t>Ownership Status</t>
  </si>
  <si>
    <t>Is Government Lisence applicable?</t>
  </si>
  <si>
    <t>Market Survey/Stationary/Legal expenditure</t>
  </si>
  <si>
    <t>Purchase date</t>
  </si>
  <si>
    <t>Expected life (In years)</t>
  </si>
  <si>
    <t>Scrap Value</t>
  </si>
  <si>
    <t>Supplier Name and Address</t>
  </si>
  <si>
    <t>Tax/Transporation</t>
  </si>
  <si>
    <t>Electrification exp</t>
  </si>
  <si>
    <t>Raw Material</t>
  </si>
  <si>
    <t>Holding period in days</t>
  </si>
  <si>
    <t xml:space="preserve">Total Holding inventory </t>
  </si>
  <si>
    <t>Average Unit Rate</t>
  </si>
  <si>
    <t>Inventory Cost</t>
  </si>
  <si>
    <t>Semi Finished Goods</t>
  </si>
  <si>
    <t>Finished Goods</t>
  </si>
  <si>
    <t>Means Of Finance</t>
  </si>
  <si>
    <t>Other Source</t>
  </si>
  <si>
    <t>Bank or social Loan</t>
  </si>
  <si>
    <t>PRE OPERATIVE/Preliminary EXPENSES</t>
  </si>
  <si>
    <t>Inventory Management (Refer Assumption section)</t>
  </si>
  <si>
    <t>Margin Money (Entrepreneur Contribution)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</si>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</sst>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&quot;₹&quot;\ #,##0.00"/>
    <numFmt numFmtId="168" formatCode="&quot;₹&quot;\ #,##0"/>
  </numFmts>
  <fonts count="1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224">
    <xf numFmtId="0" fontId="0" fillId="0" borderId="0" xfId="0"/>
    <xf numFmtId="1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6" fillId="7" borderId="5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" fontId="6" fillId="7" borderId="0" xfId="0" applyNumberFormat="1" applyFont="1" applyFill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 vertical="center"/>
    </xf>
    <xf numFmtId="164" fontId="7" fillId="7" borderId="16" xfId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8" fillId="3" borderId="0" xfId="0" applyFont="1" applyFill="1" applyBorder="1"/>
    <xf numFmtId="0" fontId="4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164" fontId="7" fillId="0" borderId="16" xfId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64" fontId="7" fillId="0" borderId="17" xfId="1" applyFont="1" applyBorder="1" applyAlignment="1">
      <alignment horizontal="center"/>
    </xf>
    <xf numFmtId="0" fontId="8" fillId="3" borderId="4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/>
    </xf>
    <xf numFmtId="1" fontId="4" fillId="6" borderId="0" xfId="0" applyNumberFormat="1" applyFont="1" applyFill="1" applyBorder="1" applyAlignment="1">
      <alignment horizontal="center" vertical="top"/>
    </xf>
    <xf numFmtId="2" fontId="4" fillId="6" borderId="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8" fillId="6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top" indent="5"/>
    </xf>
    <xf numFmtId="0" fontId="10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 indent="5"/>
    </xf>
    <xf numFmtId="43" fontId="4" fillId="0" borderId="0" xfId="0" applyNumberFormat="1" applyFont="1" applyAlignment="1">
      <alignment horizontal="left" vertical="top"/>
    </xf>
    <xf numFmtId="1" fontId="4" fillId="3" borderId="3" xfId="0" applyNumberFormat="1" applyFont="1" applyFill="1" applyBorder="1" applyAlignment="1">
      <alignment horizontal="center" vertical="top"/>
    </xf>
    <xf numFmtId="2" fontId="4" fillId="3" borderId="3" xfId="0" applyNumberFormat="1" applyFont="1" applyFill="1" applyBorder="1" applyAlignment="1">
      <alignment horizontal="left" vertical="top" indent="5"/>
    </xf>
    <xf numFmtId="0" fontId="11" fillId="0" borderId="0" xfId="0" applyFont="1" applyBorder="1" applyAlignment="1">
      <alignment horizontal="left" vertical="top"/>
    </xf>
    <xf numFmtId="2" fontId="4" fillId="3" borderId="3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center" vertical="top"/>
    </xf>
    <xf numFmtId="2" fontId="11" fillId="0" borderId="0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0" fillId="3" borderId="4" xfId="0" applyFont="1" applyFill="1" applyBorder="1" applyAlignment="1">
      <alignment horizontal="justify" vertical="top"/>
    </xf>
    <xf numFmtId="1" fontId="4" fillId="3" borderId="4" xfId="0" applyNumberFormat="1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Border="1" applyAlignment="1">
      <alignment horizontal="justify" vertical="top"/>
    </xf>
    <xf numFmtId="0" fontId="11" fillId="0" borderId="0" xfId="0" applyFont="1" applyBorder="1" applyAlignment="1">
      <alignment horizontal="justify" vertical="top"/>
    </xf>
    <xf numFmtId="1" fontId="10" fillId="0" borderId="0" xfId="0" applyNumberFormat="1" applyFont="1" applyBorder="1" applyAlignment="1">
      <alignment horizontal="center" vertical="top"/>
    </xf>
    <xf numFmtId="2" fontId="10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horizontal="justify" vertical="top"/>
    </xf>
    <xf numFmtId="0" fontId="10" fillId="0" borderId="1" xfId="0" applyFont="1" applyBorder="1" applyAlignment="1">
      <alignment horizontal="justify" vertical="top"/>
    </xf>
    <xf numFmtId="1" fontId="11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1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justify"/>
    </xf>
    <xf numFmtId="0" fontId="4" fillId="0" borderId="12" xfId="0" applyFont="1" applyBorder="1" applyAlignment="1">
      <alignment horizontal="center"/>
    </xf>
    <xf numFmtId="0" fontId="8" fillId="4" borderId="13" xfId="0" applyFont="1" applyFill="1" applyBorder="1" applyAlignment="1">
      <alignment horizontal="justify"/>
    </xf>
    <xf numFmtId="0" fontId="8" fillId="8" borderId="4" xfId="0" applyFont="1" applyFill="1" applyBorder="1" applyAlignment="1">
      <alignment horizontal="justify" vertical="center"/>
    </xf>
    <xf numFmtId="1" fontId="4" fillId="8" borderId="4" xfId="0" applyNumberFormat="1" applyFont="1" applyFill="1" applyBorder="1" applyAlignment="1">
      <alignment horizontal="center" vertical="center"/>
    </xf>
    <xf numFmtId="2" fontId="4" fillId="8" borderId="4" xfId="0" applyNumberFormat="1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/>
    </xf>
    <xf numFmtId="0" fontId="8" fillId="3" borderId="0" xfId="0" applyFont="1" applyFill="1" applyBorder="1" applyAlignment="1">
      <alignment horizontal="justify" wrapText="1"/>
    </xf>
    <xf numFmtId="1" fontId="8" fillId="3" borderId="0" xfId="0" applyNumberFormat="1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justify" wrapText="1"/>
    </xf>
    <xf numFmtId="2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justify"/>
    </xf>
    <xf numFmtId="0" fontId="4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164" fontId="7" fillId="0" borderId="0" xfId="1" applyFont="1" applyAlignment="1">
      <alignment horizontal="center"/>
    </xf>
    <xf numFmtId="164" fontId="4" fillId="0" borderId="16" xfId="1" applyFont="1" applyBorder="1" applyAlignment="1">
      <alignment horizontal="center"/>
    </xf>
    <xf numFmtId="0" fontId="3" fillId="7" borderId="14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2" fontId="3" fillId="7" borderId="10" xfId="0" applyNumberFormat="1" applyFont="1" applyFill="1" applyBorder="1" applyAlignment="1">
      <alignment horizontal="center" vertical="center"/>
    </xf>
    <xf numFmtId="164" fontId="4" fillId="7" borderId="19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2" applyNumberFormat="1" applyFont="1" applyBorder="1" applyAlignment="1">
      <alignment horizontal="right" vertical="center"/>
    </xf>
    <xf numFmtId="1" fontId="4" fillId="0" borderId="0" xfId="2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/>
    </xf>
    <xf numFmtId="164" fontId="4" fillId="0" borderId="20" xfId="1" applyFont="1" applyBorder="1" applyAlignment="1">
      <alignment horizontal="center"/>
    </xf>
    <xf numFmtId="164" fontId="4" fillId="2" borderId="21" xfId="1" applyFont="1" applyFill="1" applyBorder="1" applyAlignment="1">
      <alignment horizontal="center"/>
    </xf>
    <xf numFmtId="164" fontId="8" fillId="0" borderId="16" xfId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top"/>
    </xf>
    <xf numFmtId="0" fontId="9" fillId="5" borderId="2" xfId="0" applyFont="1" applyFill="1" applyBorder="1"/>
    <xf numFmtId="1" fontId="9" fillId="5" borderId="2" xfId="0" applyNumberFormat="1" applyFont="1" applyFill="1" applyBorder="1" applyAlignment="1">
      <alignment horizontal="center"/>
    </xf>
    <xf numFmtId="0" fontId="7" fillId="0" borderId="2" xfId="0" applyFont="1" applyBorder="1"/>
    <xf numFmtId="1" fontId="7" fillId="0" borderId="2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/>
    </xf>
    <xf numFmtId="1" fontId="7" fillId="4" borderId="2" xfId="0" applyNumberFormat="1" applyFont="1" applyFill="1" applyBorder="1" applyAlignment="1">
      <alignment horizontal="center" vertical="top"/>
    </xf>
    <xf numFmtId="9" fontId="7" fillId="0" borderId="0" xfId="0" applyNumberFormat="1" applyFont="1"/>
    <xf numFmtId="165" fontId="4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4" borderId="26" xfId="0" applyFont="1" applyFill="1" applyBorder="1" applyAlignment="1">
      <alignment horizontal="justify"/>
    </xf>
    <xf numFmtId="164" fontId="4" fillId="3" borderId="21" xfId="1" applyFont="1" applyFill="1" applyBorder="1" applyAlignment="1">
      <alignment horizontal="center"/>
    </xf>
    <xf numFmtId="164" fontId="4" fillId="0" borderId="17" xfId="1" applyFont="1" applyBorder="1" applyAlignment="1">
      <alignment horizontal="center"/>
    </xf>
    <xf numFmtId="164" fontId="4" fillId="3" borderId="22" xfId="1" applyFont="1" applyFill="1" applyBorder="1" applyAlignment="1">
      <alignment horizontal="center"/>
    </xf>
    <xf numFmtId="1" fontId="12" fillId="7" borderId="10" xfId="0" applyNumberFormat="1" applyFont="1" applyFill="1" applyBorder="1" applyAlignment="1">
      <alignment horizontal="center" vertical="center"/>
    </xf>
    <xf numFmtId="2" fontId="12" fillId="7" borderId="10" xfId="0" applyNumberFormat="1" applyFont="1" applyFill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164" fontId="4" fillId="3" borderId="16" xfId="1" applyFont="1" applyFill="1" applyBorder="1" applyAlignment="1">
      <alignment horizontal="center" wrapText="1"/>
    </xf>
    <xf numFmtId="164" fontId="4" fillId="5" borderId="22" xfId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center"/>
    </xf>
    <xf numFmtId="164" fontId="8" fillId="0" borderId="16" xfId="1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164" fontId="8" fillId="3" borderId="18" xfId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164" fontId="9" fillId="3" borderId="16" xfId="1" applyFont="1" applyFill="1" applyBorder="1" applyAlignment="1">
      <alignment horizontal="center" vertical="center"/>
    </xf>
    <xf numFmtId="166" fontId="4" fillId="0" borderId="16" xfId="1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left" vertical="center"/>
    </xf>
    <xf numFmtId="166" fontId="8" fillId="0" borderId="16" xfId="1" applyNumberFormat="1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64" fontId="4" fillId="0" borderId="16" xfId="1" applyFont="1" applyBorder="1" applyAlignment="1">
      <alignment horizontal="right" vertical="center"/>
    </xf>
    <xf numFmtId="164" fontId="8" fillId="0" borderId="17" xfId="1" applyFont="1" applyBorder="1" applyAlignment="1">
      <alignment horizontal="right"/>
    </xf>
    <xf numFmtId="164" fontId="8" fillId="0" borderId="17" xfId="1" applyFont="1" applyBorder="1" applyAlignment="1">
      <alignment horizontal="right" vertical="center"/>
    </xf>
    <xf numFmtId="167" fontId="4" fillId="0" borderId="16" xfId="1" applyNumberFormat="1" applyFont="1" applyBorder="1" applyAlignment="1">
      <alignment horizontal="right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64" fontId="8" fillId="0" borderId="23" xfId="1" applyFont="1" applyBorder="1" applyAlignment="1">
      <alignment horizontal="center" vertical="center"/>
    </xf>
    <xf numFmtId="167" fontId="4" fillId="4" borderId="23" xfId="1" applyNumberFormat="1" applyFont="1" applyFill="1" applyBorder="1" applyAlignment="1">
      <alignment horizontal="right" vertical="center"/>
    </xf>
    <xf numFmtId="167" fontId="8" fillId="4" borderId="24" xfId="1" applyNumberFormat="1" applyFont="1" applyFill="1" applyBorder="1" applyAlignment="1">
      <alignment horizontal="right" vertical="center"/>
    </xf>
    <xf numFmtId="1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3" fontId="4" fillId="0" borderId="0" xfId="2" applyNumberFormat="1" applyFont="1" applyBorder="1" applyAlignment="1">
      <alignment horizontal="right" vertical="center"/>
    </xf>
    <xf numFmtId="164" fontId="12" fillId="0" borderId="16" xfId="1" applyFont="1" applyBorder="1" applyAlignment="1">
      <alignment horizontal="center"/>
    </xf>
    <xf numFmtId="2" fontId="13" fillId="4" borderId="13" xfId="0" applyNumberFormat="1" applyFont="1" applyFill="1" applyBorder="1" applyAlignment="1">
      <alignment horizontal="center" vertical="center"/>
    </xf>
    <xf numFmtId="166" fontId="8" fillId="0" borderId="17" xfId="1" applyNumberFormat="1" applyFont="1" applyBorder="1" applyAlignment="1">
      <alignment horizontal="right" vertical="center"/>
    </xf>
    <xf numFmtId="168" fontId="4" fillId="0" borderId="16" xfId="1" applyNumberFormat="1" applyFont="1" applyBorder="1" applyAlignment="1">
      <alignment horizontal="right" vertical="center" wrapText="1"/>
    </xf>
    <xf numFmtId="168" fontId="4" fillId="0" borderId="16" xfId="1" applyNumberFormat="1" applyFont="1" applyBorder="1" applyAlignment="1">
      <alignment horizontal="right" vertical="center"/>
    </xf>
    <xf numFmtId="168" fontId="8" fillId="0" borderId="17" xfId="1" applyNumberFormat="1" applyFont="1" applyBorder="1" applyAlignment="1">
      <alignment horizontal="right" vertical="center"/>
    </xf>
    <xf numFmtId="166" fontId="3" fillId="8" borderId="22" xfId="1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164" fontId="8" fillId="3" borderId="0" xfId="1" applyFont="1" applyFill="1" applyBorder="1" applyAlignment="1">
      <alignment horizontal="center" vertical="center"/>
    </xf>
    <xf numFmtId="164" fontId="4" fillId="6" borderId="0" xfId="1" applyFont="1" applyFill="1" applyBorder="1" applyAlignment="1">
      <alignment horizont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164" fontId="8" fillId="0" borderId="0" xfId="1" applyFont="1" applyBorder="1" applyAlignment="1">
      <alignment horizontal="right" vertical="center"/>
    </xf>
    <xf numFmtId="0" fontId="8" fillId="9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3" fillId="7" borderId="19" xfId="0" applyFont="1" applyFill="1" applyBorder="1" applyAlignment="1">
      <alignment horizontal="left" vertical="top"/>
    </xf>
    <xf numFmtId="0" fontId="3" fillId="7" borderId="2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0" fillId="0" borderId="2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FC40-25C3-44C7-AA0A-16F9D9388142}">
  <dimension ref="A1:B9"/>
  <sheetViews>
    <sheetView workbookViewId="0">
      <selection activeCell="E11" sqref="E11"/>
    </sheetView>
  </sheetViews>
  <sheetFormatPr defaultRowHeight="12.75" x14ac:dyDescent="0.2"/>
  <cols>
    <col min="1" max="1" width="37.5703125" bestFit="1" customWidth="1"/>
    <col min="2" max="2" width="27.28515625" customWidth="1"/>
  </cols>
  <sheetData>
    <row r="1" spans="1:2" ht="15.75" x14ac:dyDescent="0.25">
      <c r="A1" s="222" t="s">
        <v>119</v>
      </c>
      <c r="B1" s="222"/>
    </row>
    <row r="2" spans="1:2" ht="15" x14ac:dyDescent="0.2">
      <c r="A2" s="196" t="s">
        <v>113</v>
      </c>
      <c r="B2" s="195"/>
    </row>
    <row r="3" spans="1:2" ht="15" x14ac:dyDescent="0.2">
      <c r="A3" s="196" t="s">
        <v>114</v>
      </c>
      <c r="B3" s="195"/>
    </row>
    <row r="4" spans="1:2" ht="15" x14ac:dyDescent="0.2">
      <c r="A4" s="196" t="s">
        <v>115</v>
      </c>
      <c r="B4" s="195"/>
    </row>
    <row r="5" spans="1:2" ht="15" x14ac:dyDescent="0.2">
      <c r="A5" s="196" t="s">
        <v>116</v>
      </c>
      <c r="B5" s="195"/>
    </row>
    <row r="6" spans="1:2" ht="15" x14ac:dyDescent="0.2">
      <c r="A6" s="196" t="s">
        <v>117</v>
      </c>
      <c r="B6" s="195"/>
    </row>
    <row r="7" spans="1:2" ht="15" x14ac:dyDescent="0.2">
      <c r="A7" s="196" t="s">
        <v>118</v>
      </c>
      <c r="B7" s="195"/>
    </row>
    <row r="8" spans="1:2" ht="15" x14ac:dyDescent="0.2">
      <c r="A8" s="196" t="s">
        <v>121</v>
      </c>
      <c r="B8" s="223"/>
    </row>
    <row r="9" spans="1:2" ht="15" x14ac:dyDescent="0.2">
      <c r="A9" s="196" t="s">
        <v>122</v>
      </c>
      <c r="B9" s="22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24"/>
  <sheetViews>
    <sheetView showGridLines="0" tabSelected="1" topLeftCell="A112" zoomScale="80" zoomScaleNormal="80" zoomScaleSheetLayoutView="90" workbookViewId="0">
      <selection activeCell="G75" sqref="G75"/>
    </sheetView>
  </sheetViews>
  <sheetFormatPr defaultColWidth="11.5703125" defaultRowHeight="15" outlineLevelRow="1" x14ac:dyDescent="0.25"/>
  <cols>
    <col min="1" max="1" width="23.5703125" style="15" customWidth="1"/>
    <col min="2" max="2" width="88.28515625" style="7" customWidth="1"/>
    <col min="3" max="3" width="33.140625" style="105" customWidth="1"/>
    <col min="4" max="4" width="24.5703125" style="106" customWidth="1"/>
    <col min="5" max="5" width="18.85546875" style="107" customWidth="1"/>
    <col min="6" max="6" width="13.5703125" style="7" bestFit="1" customWidth="1"/>
    <col min="7" max="7" width="21.7109375" style="7" bestFit="1" customWidth="1"/>
    <col min="8" max="8" width="11.28515625" style="7" bestFit="1" customWidth="1"/>
    <col min="9" max="9" width="26" style="7" bestFit="1" customWidth="1"/>
    <col min="10" max="10" width="17.42578125" style="7" bestFit="1" customWidth="1"/>
    <col min="11" max="11" width="17.28515625" style="7" bestFit="1" customWidth="1"/>
    <col min="12" max="16384" width="11.5703125" style="7"/>
  </cols>
  <sheetData>
    <row r="1" spans="1:11" ht="21" x14ac:dyDescent="0.35">
      <c r="A1" s="219" t="s">
        <v>120</v>
      </c>
      <c r="B1" s="220"/>
      <c r="C1" s="220"/>
      <c r="D1" s="220"/>
      <c r="E1" s="221"/>
    </row>
    <row r="2" spans="1:11" s="13" customFormat="1" ht="32.25" customHeight="1" x14ac:dyDescent="0.2">
      <c r="A2" s="8" t="s">
        <v>0</v>
      </c>
      <c r="B2" s="9"/>
      <c r="C2" s="10"/>
      <c r="D2" s="11"/>
      <c r="E2" s="12"/>
    </row>
    <row r="3" spans="1:11" x14ac:dyDescent="0.25">
      <c r="A3" s="178">
        <v>1</v>
      </c>
      <c r="B3" s="14" t="s">
        <v>63</v>
      </c>
      <c r="C3" s="156" t="s">
        <v>1</v>
      </c>
      <c r="D3" s="157" t="s">
        <v>2</v>
      </c>
      <c r="E3" s="158" t="s">
        <v>3</v>
      </c>
    </row>
    <row r="4" spans="1:11" x14ac:dyDescent="0.25">
      <c r="B4" s="7" t="s">
        <v>90</v>
      </c>
      <c r="C4" s="16"/>
      <c r="D4" s="17"/>
      <c r="E4" s="18">
        <f>C4*D4</f>
        <v>0</v>
      </c>
    </row>
    <row r="5" spans="1:11" s="21" customFormat="1" ht="20.100000000000001" customHeight="1" x14ac:dyDescent="0.2">
      <c r="A5" s="19"/>
      <c r="B5" s="20"/>
      <c r="C5" s="16"/>
      <c r="D5" s="17"/>
      <c r="E5" s="18"/>
    </row>
    <row r="6" spans="1:11" s="21" customFormat="1" ht="20.100000000000001" customHeight="1" x14ac:dyDescent="0.2">
      <c r="A6" s="19"/>
      <c r="B6" s="22" t="s">
        <v>7</v>
      </c>
      <c r="C6" s="23"/>
      <c r="D6" s="24"/>
      <c r="E6" s="18">
        <f>E4</f>
        <v>0</v>
      </c>
    </row>
    <row r="7" spans="1:11" s="21" customFormat="1" ht="20.100000000000001" customHeight="1" thickBot="1" x14ac:dyDescent="0.25">
      <c r="A7" s="25"/>
      <c r="B7" s="26"/>
      <c r="C7" s="27"/>
      <c r="D7" s="28"/>
      <c r="E7" s="29"/>
    </row>
    <row r="8" spans="1:11" s="21" customFormat="1" ht="20.100000000000001" customHeight="1" x14ac:dyDescent="0.2">
      <c r="A8" s="179">
        <v>2</v>
      </c>
      <c r="B8" s="30" t="s">
        <v>8</v>
      </c>
      <c r="C8" s="154" t="s">
        <v>9</v>
      </c>
      <c r="D8" s="155" t="s">
        <v>10</v>
      </c>
      <c r="E8" s="197" t="s">
        <v>3</v>
      </c>
      <c r="F8" s="203" t="s">
        <v>124</v>
      </c>
      <c r="G8" s="203" t="s">
        <v>125</v>
      </c>
      <c r="H8" s="203" t="s">
        <v>126</v>
      </c>
      <c r="I8" s="203" t="s">
        <v>127</v>
      </c>
      <c r="J8" s="203" t="s">
        <v>128</v>
      </c>
      <c r="K8" s="203" t="s">
        <v>129</v>
      </c>
    </row>
    <row r="9" spans="1:11" s="21" customFormat="1" x14ac:dyDescent="0.25">
      <c r="A9" s="180" t="s">
        <v>58</v>
      </c>
      <c r="B9" s="32" t="s">
        <v>109</v>
      </c>
      <c r="C9" s="33"/>
      <c r="D9" s="34"/>
      <c r="E9" s="198"/>
      <c r="F9" s="201"/>
      <c r="G9" s="201"/>
      <c r="H9" s="201"/>
      <c r="I9" s="201"/>
      <c r="J9" s="201"/>
      <c r="K9" s="201"/>
    </row>
    <row r="10" spans="1:11" s="21" customFormat="1" ht="17.25" customHeight="1" x14ac:dyDescent="0.25">
      <c r="A10" s="93" t="s">
        <v>4</v>
      </c>
      <c r="B10" s="35"/>
      <c r="C10" s="36">
        <v>0</v>
      </c>
      <c r="D10" s="37">
        <v>0</v>
      </c>
      <c r="E10" s="199">
        <f t="shared" ref="E10:E15" si="0">C10*D10</f>
        <v>0</v>
      </c>
      <c r="F10" s="201"/>
      <c r="G10" s="201"/>
      <c r="H10" s="201"/>
      <c r="I10" s="201"/>
      <c r="J10" s="201"/>
      <c r="K10" s="201"/>
    </row>
    <row r="11" spans="1:11" s="21" customFormat="1" x14ac:dyDescent="0.25">
      <c r="A11" s="93" t="s">
        <v>5</v>
      </c>
      <c r="C11" s="15">
        <v>0</v>
      </c>
      <c r="D11" s="17">
        <v>0</v>
      </c>
      <c r="E11" s="200">
        <f t="shared" si="0"/>
        <v>0</v>
      </c>
      <c r="F11" s="201"/>
      <c r="G11" s="201"/>
      <c r="H11" s="201"/>
      <c r="I11" s="201"/>
      <c r="J11" s="201"/>
      <c r="K11" s="201"/>
    </row>
    <row r="12" spans="1:11" s="21" customFormat="1" x14ac:dyDescent="0.25">
      <c r="A12" s="93" t="s">
        <v>6</v>
      </c>
      <c r="C12" s="15">
        <v>0</v>
      </c>
      <c r="D12" s="17">
        <v>0</v>
      </c>
      <c r="E12" s="200">
        <f t="shared" si="0"/>
        <v>0</v>
      </c>
      <c r="F12" s="201"/>
      <c r="G12" s="201"/>
      <c r="H12" s="201"/>
      <c r="I12" s="201"/>
      <c r="J12" s="201"/>
      <c r="K12" s="201"/>
    </row>
    <row r="13" spans="1:11" s="21" customFormat="1" x14ac:dyDescent="0.25">
      <c r="A13" s="93" t="s">
        <v>11</v>
      </c>
      <c r="C13" s="15">
        <v>0</v>
      </c>
      <c r="D13" s="17">
        <v>0</v>
      </c>
      <c r="E13" s="200">
        <f t="shared" si="0"/>
        <v>0</v>
      </c>
      <c r="F13" s="201"/>
      <c r="G13" s="201"/>
      <c r="H13" s="201"/>
      <c r="I13" s="201"/>
      <c r="J13" s="201"/>
      <c r="K13" s="201"/>
    </row>
    <row r="14" spans="1:11" s="21" customFormat="1" x14ac:dyDescent="0.25">
      <c r="A14" s="93" t="s">
        <v>25</v>
      </c>
      <c r="B14" s="7"/>
      <c r="C14" s="36">
        <v>0</v>
      </c>
      <c r="D14" s="17">
        <v>0</v>
      </c>
      <c r="E14" s="200">
        <f t="shared" si="0"/>
        <v>0</v>
      </c>
      <c r="F14" s="201"/>
      <c r="G14" s="201"/>
      <c r="H14" s="201"/>
      <c r="I14" s="201"/>
      <c r="J14" s="201"/>
      <c r="K14" s="201"/>
    </row>
    <row r="15" spans="1:11" s="21" customFormat="1" x14ac:dyDescent="0.25">
      <c r="A15" s="185" t="s">
        <v>26</v>
      </c>
      <c r="B15" s="186" t="s">
        <v>83</v>
      </c>
      <c r="C15" s="36">
        <v>0</v>
      </c>
      <c r="D15" s="17"/>
      <c r="E15" s="200">
        <f t="shared" si="0"/>
        <v>0</v>
      </c>
      <c r="F15" s="201"/>
      <c r="G15" s="201"/>
      <c r="H15" s="201"/>
      <c r="I15" s="201"/>
      <c r="J15" s="201"/>
      <c r="K15" s="201"/>
    </row>
    <row r="16" spans="1:11" s="21" customFormat="1" ht="16.5" customHeight="1" x14ac:dyDescent="0.25">
      <c r="A16" s="185" t="s">
        <v>30</v>
      </c>
      <c r="B16" s="186" t="s">
        <v>84</v>
      </c>
      <c r="C16" s="16">
        <v>0</v>
      </c>
      <c r="D16" s="17"/>
      <c r="E16" s="200">
        <f>C16*D16</f>
        <v>0</v>
      </c>
      <c r="F16" s="201"/>
      <c r="G16" s="201"/>
      <c r="H16" s="201"/>
      <c r="I16" s="201"/>
      <c r="J16" s="201"/>
      <c r="K16" s="201"/>
    </row>
    <row r="17" spans="1:11" s="21" customFormat="1" ht="20.100000000000001" customHeight="1" x14ac:dyDescent="0.25">
      <c r="A17" s="31" t="s">
        <v>59</v>
      </c>
      <c r="B17" s="39" t="s">
        <v>110</v>
      </c>
      <c r="C17" s="33"/>
      <c r="D17" s="34"/>
      <c r="E17" s="198"/>
      <c r="F17" s="201"/>
      <c r="G17" s="201"/>
      <c r="H17" s="201"/>
      <c r="I17" s="201"/>
      <c r="J17" s="201"/>
      <c r="K17" s="201"/>
    </row>
    <row r="18" spans="1:11" s="21" customFormat="1" ht="14.25" customHeight="1" x14ac:dyDescent="0.25">
      <c r="A18" s="93" t="s">
        <v>4</v>
      </c>
      <c r="B18" s="35"/>
      <c r="C18" s="16">
        <v>0</v>
      </c>
      <c r="D18" s="17">
        <v>0</v>
      </c>
      <c r="E18" s="200">
        <f>C18*D18</f>
        <v>0</v>
      </c>
      <c r="F18" s="201"/>
      <c r="G18" s="201"/>
      <c r="H18" s="201"/>
      <c r="I18" s="201"/>
      <c r="J18" s="201"/>
      <c r="K18" s="201"/>
    </row>
    <row r="19" spans="1:11" s="21" customFormat="1" ht="15" customHeight="1" x14ac:dyDescent="0.25">
      <c r="A19" s="93" t="s">
        <v>5</v>
      </c>
      <c r="B19" s="35"/>
      <c r="C19" s="16">
        <v>0</v>
      </c>
      <c r="D19" s="17">
        <v>0</v>
      </c>
      <c r="E19" s="200">
        <f>C19*D19</f>
        <v>0</v>
      </c>
      <c r="F19" s="201"/>
      <c r="G19" s="201"/>
      <c r="H19" s="201"/>
      <c r="I19" s="201"/>
      <c r="J19" s="201"/>
      <c r="K19" s="201"/>
    </row>
    <row r="20" spans="1:11" s="21" customFormat="1" x14ac:dyDescent="0.25">
      <c r="A20" s="93" t="s">
        <v>6</v>
      </c>
      <c r="B20" s="35"/>
      <c r="C20" s="16">
        <v>0</v>
      </c>
      <c r="D20" s="17">
        <v>0</v>
      </c>
      <c r="E20" s="200">
        <f>C20*D20</f>
        <v>0</v>
      </c>
      <c r="F20" s="201"/>
      <c r="G20" s="201"/>
      <c r="H20" s="201"/>
      <c r="I20" s="201"/>
      <c r="J20" s="201"/>
      <c r="K20" s="201"/>
    </row>
    <row r="21" spans="1:11" s="21" customFormat="1" ht="14.25" customHeight="1" x14ac:dyDescent="0.25">
      <c r="A21" s="93" t="s">
        <v>11</v>
      </c>
      <c r="B21" s="35"/>
      <c r="C21" s="16" t="s">
        <v>13</v>
      </c>
      <c r="D21" s="17">
        <v>0</v>
      </c>
      <c r="E21" s="200">
        <f>D21</f>
        <v>0</v>
      </c>
      <c r="F21" s="201"/>
      <c r="G21" s="201"/>
      <c r="H21" s="201"/>
      <c r="I21" s="201"/>
      <c r="J21" s="201"/>
      <c r="K21" s="201"/>
    </row>
    <row r="22" spans="1:11" s="21" customFormat="1" ht="20.100000000000001" customHeight="1" x14ac:dyDescent="0.2">
      <c r="A22" s="19"/>
      <c r="B22" s="22" t="s">
        <v>7</v>
      </c>
      <c r="C22" s="23"/>
      <c r="D22" s="24"/>
      <c r="E22" s="202">
        <f>SUM(E10:E21)</f>
        <v>0</v>
      </c>
      <c r="F22" s="201"/>
      <c r="G22" s="201"/>
      <c r="H22" s="201"/>
      <c r="I22" s="201"/>
      <c r="J22" s="201"/>
      <c r="K22" s="201"/>
    </row>
    <row r="23" spans="1:11" s="21" customFormat="1" ht="16.5" customHeight="1" x14ac:dyDescent="0.2">
      <c r="A23" s="40">
        <v>3</v>
      </c>
      <c r="B23" s="41" t="s">
        <v>140</v>
      </c>
      <c r="C23" s="151" t="s">
        <v>12</v>
      </c>
      <c r="D23" s="152" t="s">
        <v>10</v>
      </c>
      <c r="E23" s="153" t="s">
        <v>3</v>
      </c>
    </row>
    <row r="24" spans="1:11" s="21" customFormat="1" ht="20.100000000000001" customHeight="1" x14ac:dyDescent="0.25">
      <c r="A24" s="93" t="s">
        <v>4</v>
      </c>
      <c r="B24" s="35" t="s">
        <v>86</v>
      </c>
      <c r="C24" s="16" t="s">
        <v>13</v>
      </c>
      <c r="D24" s="17"/>
      <c r="E24" s="108">
        <f>SUM(E10:E14)*0.05</f>
        <v>0</v>
      </c>
    </row>
    <row r="25" spans="1:11" s="21" customFormat="1" ht="20.100000000000001" customHeight="1" x14ac:dyDescent="0.25">
      <c r="A25" s="93" t="s">
        <v>5</v>
      </c>
      <c r="B25" s="35" t="s">
        <v>123</v>
      </c>
      <c r="C25" s="16"/>
      <c r="D25" s="17"/>
      <c r="E25" s="108"/>
    </row>
    <row r="26" spans="1:11" s="21" customFormat="1" ht="20.100000000000001" customHeight="1" thickBot="1" x14ac:dyDescent="0.3">
      <c r="A26" s="93"/>
      <c r="B26" s="22" t="s">
        <v>7</v>
      </c>
      <c r="C26" s="23"/>
      <c r="D26" s="24"/>
      <c r="E26" s="146">
        <f>SUM(E24:E25)</f>
        <v>0</v>
      </c>
    </row>
    <row r="27" spans="1:11" s="21" customFormat="1" ht="31.5" customHeight="1" x14ac:dyDescent="0.25">
      <c r="A27" s="109" t="s">
        <v>64</v>
      </c>
      <c r="B27" s="110"/>
      <c r="C27" s="111"/>
      <c r="D27" s="112"/>
      <c r="E27" s="113"/>
    </row>
    <row r="28" spans="1:11" s="21" customFormat="1" ht="16.5" customHeight="1" x14ac:dyDescent="0.25">
      <c r="A28" s="212" t="s">
        <v>57</v>
      </c>
      <c r="B28" s="3" t="s">
        <v>77</v>
      </c>
      <c r="C28" s="3">
        <v>25</v>
      </c>
      <c r="D28" s="6" t="s">
        <v>82</v>
      </c>
      <c r="E28" s="108"/>
    </row>
    <row r="29" spans="1:11" s="21" customFormat="1" ht="16.5" customHeight="1" x14ac:dyDescent="0.25">
      <c r="A29" s="212"/>
      <c r="B29" s="3" t="s">
        <v>80</v>
      </c>
      <c r="C29" s="2">
        <v>8</v>
      </c>
      <c r="D29" s="6" t="s">
        <v>81</v>
      </c>
      <c r="E29" s="108"/>
    </row>
    <row r="30" spans="1:11" s="21" customFormat="1" ht="16.5" customHeight="1" x14ac:dyDescent="0.25">
      <c r="A30" s="212"/>
      <c r="B30" s="3"/>
      <c r="C30" s="5"/>
      <c r="D30" s="4"/>
      <c r="E30" s="108"/>
    </row>
    <row r="31" spans="1:11" s="21" customFormat="1" ht="18" customHeight="1" x14ac:dyDescent="0.25">
      <c r="A31" s="212"/>
      <c r="B31" s="114" t="s">
        <v>105</v>
      </c>
      <c r="C31" s="5"/>
      <c r="D31" s="5"/>
      <c r="E31" s="108"/>
    </row>
    <row r="32" spans="1:11" s="21" customFormat="1" ht="15.75" customHeight="1" x14ac:dyDescent="0.25">
      <c r="A32" s="212"/>
      <c r="B32" s="3" t="s">
        <v>104</v>
      </c>
      <c r="C32" s="115">
        <v>0</v>
      </c>
      <c r="D32" s="5"/>
      <c r="E32" s="108"/>
    </row>
    <row r="33" spans="1:6" s="21" customFormat="1" ht="18.75" customHeight="1" x14ac:dyDescent="0.25">
      <c r="A33" s="212"/>
      <c r="B33" s="3" t="s">
        <v>85</v>
      </c>
      <c r="C33" s="116"/>
      <c r="D33" s="5"/>
      <c r="E33" s="108"/>
    </row>
    <row r="34" spans="1:6" s="21" customFormat="1" ht="18.75" customHeight="1" x14ac:dyDescent="0.25">
      <c r="A34" s="212"/>
      <c r="B34" s="3" t="s">
        <v>106</v>
      </c>
      <c r="C34" s="187">
        <f>E46/2</f>
        <v>0</v>
      </c>
      <c r="D34" s="5"/>
      <c r="E34" s="108"/>
    </row>
    <row r="35" spans="1:6" s="21" customFormat="1" ht="18.75" customHeight="1" x14ac:dyDescent="0.25">
      <c r="A35" s="212"/>
      <c r="B35" s="3" t="s">
        <v>112</v>
      </c>
      <c r="C35" s="187" t="e">
        <f>C82/52*D82*1</f>
        <v>#DIV/0!</v>
      </c>
      <c r="D35" s="5"/>
      <c r="E35" s="108"/>
    </row>
    <row r="36" spans="1:6" s="21" customFormat="1" ht="18.75" customHeight="1" x14ac:dyDescent="0.25">
      <c r="A36" s="212"/>
      <c r="B36" s="3" t="s">
        <v>107</v>
      </c>
      <c r="C36" s="187">
        <f>SUM(E52,E57,E65)</f>
        <v>1075</v>
      </c>
      <c r="D36" s="5"/>
      <c r="E36" s="108"/>
    </row>
    <row r="37" spans="1:6" s="21" customFormat="1" ht="18.75" customHeight="1" x14ac:dyDescent="0.25">
      <c r="A37" s="212"/>
      <c r="B37" s="3" t="s">
        <v>108</v>
      </c>
      <c r="C37" s="187" t="e">
        <f>C82/52*D82</f>
        <v>#DIV/0!</v>
      </c>
      <c r="D37" s="5"/>
      <c r="E37" s="108"/>
    </row>
    <row r="38" spans="1:6" s="21" customFormat="1" ht="18.75" customHeight="1" x14ac:dyDescent="0.25">
      <c r="A38" s="212"/>
      <c r="B38" s="3" t="s">
        <v>91</v>
      </c>
      <c r="C38" s="116"/>
      <c r="D38" s="5"/>
      <c r="E38" s="108"/>
    </row>
    <row r="39" spans="1:6" s="21" customFormat="1" ht="17.25" customHeight="1" x14ac:dyDescent="0.25">
      <c r="A39" s="212"/>
      <c r="B39" s="3" t="s">
        <v>62</v>
      </c>
      <c r="C39" s="2"/>
      <c r="D39" s="6"/>
      <c r="E39" s="108"/>
    </row>
    <row r="40" spans="1:6" s="21" customFormat="1" ht="37.5" customHeight="1" x14ac:dyDescent="0.25">
      <c r="A40" s="212"/>
      <c r="B40" s="117" t="s">
        <v>60</v>
      </c>
      <c r="C40" s="118" t="s">
        <v>111</v>
      </c>
      <c r="D40" s="119"/>
      <c r="E40" s="120"/>
    </row>
    <row r="41" spans="1:6" s="21" customFormat="1" x14ac:dyDescent="0.25">
      <c r="A41" s="181">
        <v>1</v>
      </c>
      <c r="B41" s="42" t="s">
        <v>61</v>
      </c>
      <c r="C41" s="43"/>
      <c r="D41" s="44"/>
      <c r="E41" s="121"/>
    </row>
    <row r="42" spans="1:6" s="21" customFormat="1" ht="20.100000000000001" customHeight="1" x14ac:dyDescent="0.2">
      <c r="A42" s="93"/>
      <c r="B42" s="45" t="s">
        <v>29</v>
      </c>
      <c r="C42" s="150" t="s">
        <v>78</v>
      </c>
      <c r="D42" s="148" t="s">
        <v>79</v>
      </c>
      <c r="E42" s="122" t="s">
        <v>3</v>
      </c>
    </row>
    <row r="43" spans="1:6" s="21" customFormat="1" ht="20.100000000000001" customHeight="1" x14ac:dyDescent="0.2">
      <c r="A43" s="93" t="s">
        <v>4</v>
      </c>
      <c r="B43" s="20"/>
      <c r="C43" s="95">
        <f>PRODUCT(C32,C28,C29)/120*0.4</f>
        <v>0</v>
      </c>
      <c r="D43" s="131">
        <v>0</v>
      </c>
      <c r="E43" s="159">
        <f>D43*C43</f>
        <v>0</v>
      </c>
    </row>
    <row r="44" spans="1:6" s="21" customFormat="1" x14ac:dyDescent="0.2">
      <c r="A44" s="93" t="s">
        <v>5</v>
      </c>
      <c r="B44" s="20"/>
      <c r="C44" s="95">
        <f>(($C$32*$C$29*$C$28)/120)*0.6</f>
        <v>0</v>
      </c>
      <c r="D44" s="37">
        <v>0</v>
      </c>
      <c r="E44" s="159">
        <f>D44*C44</f>
        <v>0</v>
      </c>
    </row>
    <row r="45" spans="1:6" s="21" customFormat="1" ht="20.100000000000001" customHeight="1" x14ac:dyDescent="0.2">
      <c r="A45" s="93" t="s">
        <v>5</v>
      </c>
      <c r="B45" s="20"/>
      <c r="C45" s="16"/>
      <c r="D45" s="46"/>
      <c r="E45" s="159">
        <v>0</v>
      </c>
    </row>
    <row r="46" spans="1:6" s="21" customFormat="1" ht="20.100000000000001" customHeight="1" x14ac:dyDescent="0.2">
      <c r="A46" s="93"/>
      <c r="B46" s="47" t="s">
        <v>7</v>
      </c>
      <c r="C46" s="16"/>
      <c r="D46" s="48"/>
      <c r="E46" s="159">
        <f>SUM(E43:E45)</f>
        <v>0</v>
      </c>
      <c r="F46" s="49"/>
    </row>
    <row r="47" spans="1:6" s="21" customFormat="1" ht="15" customHeight="1" x14ac:dyDescent="0.25">
      <c r="A47" s="182">
        <v>2</v>
      </c>
      <c r="B47" s="41" t="s">
        <v>89</v>
      </c>
      <c r="C47" s="50"/>
      <c r="D47" s="51"/>
      <c r="E47" s="134"/>
    </row>
    <row r="48" spans="1:6" s="21" customFormat="1" ht="20.100000000000001" customHeight="1" x14ac:dyDescent="0.2">
      <c r="A48" s="93"/>
      <c r="B48" s="47" t="s">
        <v>14</v>
      </c>
      <c r="C48" s="147" t="s">
        <v>15</v>
      </c>
      <c r="D48" s="149" t="s">
        <v>10</v>
      </c>
      <c r="E48" s="122" t="s">
        <v>16</v>
      </c>
    </row>
    <row r="49" spans="1:7" s="21" customFormat="1" ht="20.100000000000001" customHeight="1" x14ac:dyDescent="0.2">
      <c r="A49" s="93" t="s">
        <v>4</v>
      </c>
      <c r="B49" s="52"/>
      <c r="C49" s="95">
        <v>0</v>
      </c>
      <c r="D49" s="160">
        <v>0</v>
      </c>
      <c r="E49" s="159">
        <f>C49*D49</f>
        <v>0</v>
      </c>
    </row>
    <row r="50" spans="1:7" s="21" customFormat="1" ht="20.100000000000001" customHeight="1" x14ac:dyDescent="0.2">
      <c r="A50" s="93" t="s">
        <v>5</v>
      </c>
      <c r="B50" s="52"/>
      <c r="C50" s="95">
        <v>0</v>
      </c>
      <c r="D50" s="160">
        <v>0</v>
      </c>
      <c r="E50" s="159">
        <f>C50*D50</f>
        <v>0</v>
      </c>
    </row>
    <row r="51" spans="1:7" s="21" customFormat="1" ht="20.100000000000001" customHeight="1" x14ac:dyDescent="0.2">
      <c r="A51" s="93" t="s">
        <v>6</v>
      </c>
      <c r="B51" s="52"/>
      <c r="C51" s="95">
        <v>0</v>
      </c>
      <c r="D51" s="160">
        <v>0</v>
      </c>
      <c r="E51" s="159">
        <f>D51*C51</f>
        <v>0</v>
      </c>
    </row>
    <row r="52" spans="1:7" s="21" customFormat="1" ht="20.100000000000001" customHeight="1" x14ac:dyDescent="0.2">
      <c r="A52" s="93"/>
      <c r="B52" s="47" t="s">
        <v>7</v>
      </c>
      <c r="C52" s="16"/>
      <c r="D52" s="17"/>
      <c r="E52" s="161">
        <f>SUM(E49:E51)</f>
        <v>0</v>
      </c>
    </row>
    <row r="53" spans="1:7" s="21" customFormat="1" ht="20.100000000000001" customHeight="1" x14ac:dyDescent="0.25">
      <c r="A53" s="182">
        <v>3</v>
      </c>
      <c r="B53" s="41" t="s">
        <v>17</v>
      </c>
      <c r="C53" s="50"/>
      <c r="D53" s="53"/>
      <c r="E53" s="134"/>
    </row>
    <row r="54" spans="1:7" s="21" customFormat="1" ht="20.100000000000001" customHeight="1" x14ac:dyDescent="0.2">
      <c r="A54" s="93"/>
      <c r="B54" s="47" t="s">
        <v>14</v>
      </c>
      <c r="C54" s="147" t="s">
        <v>9</v>
      </c>
      <c r="D54" s="148" t="s">
        <v>18</v>
      </c>
      <c r="E54" s="122" t="s">
        <v>3</v>
      </c>
    </row>
    <row r="55" spans="1:7" s="21" customFormat="1" ht="34.5" customHeight="1" x14ac:dyDescent="0.2">
      <c r="A55" s="93" t="s">
        <v>4</v>
      </c>
      <c r="B55" s="54"/>
      <c r="C55" s="162">
        <v>0</v>
      </c>
      <c r="D55" s="163">
        <v>0</v>
      </c>
      <c r="E55" s="164">
        <f>C55*D55+75</f>
        <v>75</v>
      </c>
    </row>
    <row r="56" spans="1:7" s="21" customFormat="1" ht="19.5" customHeight="1" x14ac:dyDescent="0.2">
      <c r="A56" s="93" t="s">
        <v>5</v>
      </c>
      <c r="B56" s="52"/>
      <c r="C56" s="162" t="s">
        <v>13</v>
      </c>
      <c r="D56" s="163">
        <v>0</v>
      </c>
      <c r="E56" s="164">
        <f>D56</f>
        <v>0</v>
      </c>
    </row>
    <row r="57" spans="1:7" s="21" customFormat="1" ht="20.100000000000001" customHeight="1" thickBot="1" x14ac:dyDescent="0.3">
      <c r="A57" s="102"/>
      <c r="B57" s="57" t="s">
        <v>7</v>
      </c>
      <c r="C57" s="58"/>
      <c r="D57" s="59"/>
      <c r="E57" s="165">
        <f>SUM(E55:E56)</f>
        <v>75</v>
      </c>
    </row>
    <row r="58" spans="1:7" s="63" customFormat="1" ht="20.100000000000001" customHeight="1" x14ac:dyDescent="0.25">
      <c r="A58" s="179">
        <v>4</v>
      </c>
      <c r="B58" s="60" t="s">
        <v>19</v>
      </c>
      <c r="C58" s="61"/>
      <c r="D58" s="62"/>
      <c r="E58" s="136"/>
      <c r="G58" s="64"/>
    </row>
    <row r="59" spans="1:7" s="63" customFormat="1" ht="20.100000000000001" customHeight="1" x14ac:dyDescent="0.2">
      <c r="A59" s="93"/>
      <c r="B59" s="65" t="s">
        <v>14</v>
      </c>
      <c r="C59" s="147" t="s">
        <v>9</v>
      </c>
      <c r="D59" s="148" t="s">
        <v>10</v>
      </c>
      <c r="E59" s="122" t="s">
        <v>3</v>
      </c>
    </row>
    <row r="60" spans="1:7" s="63" customFormat="1" ht="20.100000000000001" customHeight="1" x14ac:dyDescent="0.2">
      <c r="A60" s="93" t="s">
        <v>4</v>
      </c>
      <c r="B60" s="52" t="s">
        <v>92</v>
      </c>
      <c r="C60" s="162">
        <v>0</v>
      </c>
      <c r="D60" s="163">
        <v>0</v>
      </c>
      <c r="E60" s="164">
        <f>C60*D60</f>
        <v>0</v>
      </c>
    </row>
    <row r="61" spans="1:7" s="63" customFormat="1" ht="20.100000000000001" customHeight="1" x14ac:dyDescent="0.2">
      <c r="A61" s="93" t="s">
        <v>5</v>
      </c>
      <c r="B61" s="66" t="s">
        <v>27</v>
      </c>
      <c r="C61" s="162" t="s">
        <v>13</v>
      </c>
      <c r="D61" s="163"/>
      <c r="E61" s="164">
        <v>1000</v>
      </c>
    </row>
    <row r="62" spans="1:7" s="63" customFormat="1" ht="20.100000000000001" customHeight="1" x14ac:dyDescent="0.2">
      <c r="A62" s="93" t="s">
        <v>6</v>
      </c>
      <c r="B62" s="66" t="s">
        <v>31</v>
      </c>
      <c r="C62" s="123"/>
      <c r="D62" s="56"/>
      <c r="E62" s="164">
        <f>(E82*0.01)/12</f>
        <v>0</v>
      </c>
    </row>
    <row r="63" spans="1:7" s="63" customFormat="1" ht="20.100000000000001" customHeight="1" x14ac:dyDescent="0.2">
      <c r="A63" s="93" t="s">
        <v>11</v>
      </c>
      <c r="B63" s="66" t="s">
        <v>32</v>
      </c>
      <c r="C63" s="55"/>
      <c r="D63" s="56"/>
      <c r="E63" s="164">
        <f>(E82*0.02)/12</f>
        <v>0</v>
      </c>
    </row>
    <row r="64" spans="1:7" s="63" customFormat="1" ht="20.100000000000001" customHeight="1" x14ac:dyDescent="0.2">
      <c r="A64" s="93" t="s">
        <v>25</v>
      </c>
      <c r="B64" s="66" t="s">
        <v>34</v>
      </c>
      <c r="C64" s="55"/>
      <c r="D64" s="56"/>
      <c r="E64" s="164">
        <f>(E82*0.02)/12</f>
        <v>0</v>
      </c>
    </row>
    <row r="65" spans="1:6" s="63" customFormat="1" ht="20.100000000000001" customHeight="1" x14ac:dyDescent="0.2">
      <c r="A65" s="93" t="s">
        <v>26</v>
      </c>
      <c r="B65" s="65" t="s">
        <v>7</v>
      </c>
      <c r="C65" s="67"/>
      <c r="D65" s="68"/>
      <c r="E65" s="164">
        <f>SUM(E60:E64)</f>
        <v>1000</v>
      </c>
      <c r="F65" s="69"/>
    </row>
    <row r="66" spans="1:6" s="63" customFormat="1" ht="20.100000000000001" customHeight="1" thickBot="1" x14ac:dyDescent="0.25">
      <c r="A66" s="183">
        <v>5</v>
      </c>
      <c r="B66" s="70" t="s">
        <v>20</v>
      </c>
      <c r="C66" s="71" t="s">
        <v>93</v>
      </c>
      <c r="D66" s="59"/>
      <c r="E66" s="166">
        <f>SUM(E65,E57,E52,E46)</f>
        <v>1075</v>
      </c>
      <c r="F66" s="69"/>
    </row>
    <row r="67" spans="1:6" s="72" customFormat="1" ht="25.5" customHeight="1" x14ac:dyDescent="0.25">
      <c r="A67" s="213" t="s">
        <v>65</v>
      </c>
      <c r="B67" s="214"/>
      <c r="C67" s="137"/>
      <c r="D67" s="138"/>
      <c r="E67" s="113"/>
    </row>
    <row r="68" spans="1:6" s="21" customFormat="1" ht="19.5" customHeight="1" x14ac:dyDescent="0.2">
      <c r="A68" s="19"/>
      <c r="B68" s="20" t="s">
        <v>21</v>
      </c>
      <c r="C68" s="16"/>
      <c r="D68" s="17"/>
      <c r="E68" s="159">
        <f>SUM(E6,E26,E22)</f>
        <v>0</v>
      </c>
    </row>
    <row r="69" spans="1:6" s="21" customFormat="1" ht="19.5" customHeight="1" x14ac:dyDescent="0.2">
      <c r="A69" s="19"/>
      <c r="B69" s="20" t="s">
        <v>87</v>
      </c>
      <c r="C69" s="16"/>
      <c r="D69" s="17"/>
      <c r="E69" s="159" t="e">
        <f>SUM(C34,C35,C36,C37)</f>
        <v>#DIV/0!</v>
      </c>
    </row>
    <row r="70" spans="1:6" s="21" customFormat="1" ht="19.5" customHeight="1" thickBot="1" x14ac:dyDescent="0.25">
      <c r="A70" s="25"/>
      <c r="B70" s="73" t="s">
        <v>22</v>
      </c>
      <c r="C70" s="27"/>
      <c r="D70" s="28"/>
      <c r="E70" s="190" t="e">
        <f>SUM(E68:E69)</f>
        <v>#DIV/0!</v>
      </c>
    </row>
    <row r="71" spans="1:6" s="21" customFormat="1" ht="21" customHeight="1" x14ac:dyDescent="0.2">
      <c r="A71" s="215" t="s">
        <v>66</v>
      </c>
      <c r="B71" s="216"/>
      <c r="C71" s="216"/>
      <c r="D71" s="216"/>
      <c r="E71" s="217"/>
    </row>
    <row r="72" spans="1:6" s="21" customFormat="1" ht="21" customHeight="1" x14ac:dyDescent="0.2">
      <c r="A72" s="19"/>
      <c r="B72" s="35" t="s">
        <v>23</v>
      </c>
      <c r="C72" s="74"/>
      <c r="D72" s="75"/>
      <c r="E72" s="192">
        <f>E66*12</f>
        <v>12900</v>
      </c>
    </row>
    <row r="73" spans="1:6" s="21" customFormat="1" ht="17.25" customHeight="1" x14ac:dyDescent="0.2">
      <c r="A73" s="19"/>
      <c r="B73" s="35" t="s">
        <v>96</v>
      </c>
      <c r="C73" s="74"/>
      <c r="D73" s="75"/>
      <c r="E73" s="167">
        <f>E6*0.1</f>
        <v>0</v>
      </c>
    </row>
    <row r="74" spans="1:6" s="21" customFormat="1" ht="18" customHeight="1" x14ac:dyDescent="0.2">
      <c r="A74" s="19"/>
      <c r="B74" s="35" t="s">
        <v>94</v>
      </c>
      <c r="C74" s="74"/>
      <c r="D74" s="75"/>
      <c r="E74" s="191">
        <f xml:space="preserve"> SUM(E10:E16)*F74</f>
        <v>0</v>
      </c>
      <c r="F74" s="139">
        <v>0.15</v>
      </c>
    </row>
    <row r="75" spans="1:6" s="21" customFormat="1" ht="17.25" customHeight="1" x14ac:dyDescent="0.2">
      <c r="A75" s="19"/>
      <c r="B75" s="35" t="s">
        <v>95</v>
      </c>
      <c r="C75" s="74"/>
      <c r="D75" s="75"/>
      <c r="E75" s="192">
        <f>SUM(E18:E21)*F75</f>
        <v>0</v>
      </c>
      <c r="F75" s="139">
        <v>0.1</v>
      </c>
    </row>
    <row r="76" spans="1:6" s="21" customFormat="1" ht="22.5" customHeight="1" x14ac:dyDescent="0.2">
      <c r="A76" s="19"/>
      <c r="B76" s="35" t="s">
        <v>67</v>
      </c>
      <c r="C76" s="74"/>
      <c r="D76" s="75"/>
      <c r="E76" s="192" t="e">
        <f>E70*12/100</f>
        <v>#DIV/0!</v>
      </c>
      <c r="F76" s="139">
        <v>0.12</v>
      </c>
    </row>
    <row r="77" spans="1:6" s="21" customFormat="1" ht="19.5" customHeight="1" thickBot="1" x14ac:dyDescent="0.25">
      <c r="A77" s="25"/>
      <c r="B77" s="73" t="s">
        <v>7</v>
      </c>
      <c r="C77" s="76"/>
      <c r="D77" s="77"/>
      <c r="E77" s="193" t="e">
        <f>SUM(E72:E76)</f>
        <v>#DIV/0!</v>
      </c>
    </row>
    <row r="78" spans="1:6" ht="21" customHeight="1" x14ac:dyDescent="0.25">
      <c r="A78" s="213" t="s">
        <v>75</v>
      </c>
      <c r="B78" s="214"/>
      <c r="C78" s="214"/>
      <c r="D78" s="214"/>
      <c r="E78" s="218"/>
    </row>
    <row r="79" spans="1:6" x14ac:dyDescent="0.25">
      <c r="A79" s="78"/>
      <c r="B79" s="79" t="s">
        <v>24</v>
      </c>
      <c r="C79" s="168" t="s">
        <v>71</v>
      </c>
      <c r="D79" s="169" t="s">
        <v>88</v>
      </c>
      <c r="E79" s="170" t="s">
        <v>68</v>
      </c>
    </row>
    <row r="80" spans="1:6" x14ac:dyDescent="0.25">
      <c r="A80" s="78"/>
      <c r="B80" s="80"/>
      <c r="C80" s="173">
        <f>PRODUCT($C$28,$C$29,$C$32,12,0.25)*0.4</f>
        <v>0</v>
      </c>
      <c r="D80" s="174"/>
      <c r="E80" s="171">
        <f>C80*D80</f>
        <v>0</v>
      </c>
    </row>
    <row r="81" spans="1:7" x14ac:dyDescent="0.25">
      <c r="A81" s="132"/>
      <c r="B81" s="133"/>
      <c r="C81" s="173">
        <f>PRODUCT($C$28,$C$29,$C$32,12,0.25)*0.6</f>
        <v>0</v>
      </c>
      <c r="D81" s="175"/>
      <c r="E81" s="171">
        <f>C81*D81</f>
        <v>0</v>
      </c>
    </row>
    <row r="82" spans="1:7" ht="15.75" thickBot="1" x14ac:dyDescent="0.3">
      <c r="A82" s="81"/>
      <c r="B82" s="82" t="s">
        <v>69</v>
      </c>
      <c r="C82" s="176">
        <f>+SUM(C80:C81)</f>
        <v>0</v>
      </c>
      <c r="D82" s="189" t="e">
        <f>E82/C82</f>
        <v>#DIV/0!</v>
      </c>
      <c r="E82" s="172">
        <f>SUM(E80:E81)</f>
        <v>0</v>
      </c>
    </row>
    <row r="83" spans="1:7" s="13" customFormat="1" ht="28.5" customHeight="1" x14ac:dyDescent="0.2">
      <c r="A83" s="140" t="s">
        <v>74</v>
      </c>
      <c r="B83" s="83"/>
      <c r="C83" s="84"/>
      <c r="D83" s="85"/>
      <c r="E83" s="194" t="e">
        <f>E82-E77</f>
        <v>#DIV/0!</v>
      </c>
      <c r="F83" s="86"/>
    </row>
    <row r="84" spans="1:7" outlineLevel="1" x14ac:dyDescent="0.25">
      <c r="A84" s="87"/>
      <c r="B84" s="88" t="s">
        <v>33</v>
      </c>
      <c r="C84" s="89"/>
      <c r="D84" s="90"/>
      <c r="E84" s="141"/>
    </row>
    <row r="85" spans="1:7" outlineLevel="1" x14ac:dyDescent="0.25">
      <c r="A85" s="87"/>
      <c r="B85" s="91" t="s">
        <v>52</v>
      </c>
      <c r="C85" s="74" t="e">
        <f>'variable cost per unit'!C8</f>
        <v>#DIV/0!</v>
      </c>
      <c r="D85" s="75"/>
      <c r="E85" s="108"/>
    </row>
    <row r="86" spans="1:7" outlineLevel="1" x14ac:dyDescent="0.25">
      <c r="A86" s="87"/>
      <c r="B86" s="91" t="s">
        <v>53</v>
      </c>
      <c r="C86" s="74" t="e">
        <f>+E82/C82</f>
        <v>#DIV/0!</v>
      </c>
      <c r="D86" s="92"/>
      <c r="E86" s="108"/>
    </row>
    <row r="87" spans="1:7" outlineLevel="1" x14ac:dyDescent="0.25">
      <c r="A87" s="87"/>
      <c r="B87" s="91" t="s">
        <v>54</v>
      </c>
      <c r="C87" s="74" t="e">
        <f>C86-C85</f>
        <v>#DIV/0!</v>
      </c>
      <c r="D87" s="92"/>
      <c r="E87" s="108"/>
    </row>
    <row r="88" spans="1:7" s="13" customFormat="1" ht="16.5" customHeight="1" outlineLevel="1" x14ac:dyDescent="0.25">
      <c r="A88" s="93"/>
      <c r="B88" s="94" t="s">
        <v>55</v>
      </c>
      <c r="C88" s="145" t="e">
        <f>C100/C87</f>
        <v>#DIV/0!</v>
      </c>
      <c r="D88" s="37"/>
      <c r="E88" s="108"/>
      <c r="G88" s="96"/>
    </row>
    <row r="89" spans="1:7" outlineLevel="1" x14ac:dyDescent="0.25">
      <c r="A89" s="87"/>
      <c r="B89" s="97" t="s">
        <v>56</v>
      </c>
      <c r="C89" s="16" t="e">
        <f>C88/E89</f>
        <v>#DIV/0!</v>
      </c>
      <c r="D89" s="17" t="s">
        <v>72</v>
      </c>
      <c r="E89" s="188">
        <f>C82/12</f>
        <v>0</v>
      </c>
    </row>
    <row r="90" spans="1:7" ht="16.5" customHeight="1" outlineLevel="1" x14ac:dyDescent="0.25">
      <c r="A90" s="87"/>
      <c r="B90" s="98" t="s">
        <v>73</v>
      </c>
      <c r="C90" s="16" t="e">
        <f>E83*100/E82</f>
        <v>#DIV/0!</v>
      </c>
      <c r="D90" s="17"/>
      <c r="E90" s="108"/>
    </row>
    <row r="91" spans="1:7" ht="16.5" customHeight="1" outlineLevel="1" thickBot="1" x14ac:dyDescent="0.3">
      <c r="A91" s="87"/>
      <c r="B91" s="98" t="s">
        <v>76</v>
      </c>
      <c r="C91" s="16" t="e">
        <f>E83*100/E70</f>
        <v>#DIV/0!</v>
      </c>
      <c r="D91" s="17"/>
      <c r="E91" s="108"/>
    </row>
    <row r="92" spans="1:7" ht="19.5" customHeight="1" outlineLevel="1" x14ac:dyDescent="0.25">
      <c r="A92" s="99"/>
      <c r="B92" s="100" t="s">
        <v>42</v>
      </c>
      <c r="C92" s="177" t="s">
        <v>70</v>
      </c>
      <c r="D92" s="101"/>
      <c r="E92" s="142"/>
    </row>
    <row r="93" spans="1:7" ht="16.5" customHeight="1" outlineLevel="1" x14ac:dyDescent="0.25">
      <c r="A93" s="87"/>
      <c r="B93" s="35" t="s">
        <v>35</v>
      </c>
      <c r="C93" s="144">
        <f>E74</f>
        <v>0</v>
      </c>
      <c r="D93" s="17"/>
      <c r="E93" s="108"/>
    </row>
    <row r="94" spans="1:7" ht="15.75" customHeight="1" outlineLevel="1" x14ac:dyDescent="0.25">
      <c r="A94" s="87"/>
      <c r="B94" s="35" t="s">
        <v>36</v>
      </c>
      <c r="C94" s="143">
        <f>E75</f>
        <v>0</v>
      </c>
      <c r="D94" s="17"/>
      <c r="E94" s="108"/>
    </row>
    <row r="95" spans="1:7" ht="20.25" customHeight="1" outlineLevel="1" x14ac:dyDescent="0.25">
      <c r="A95" s="87"/>
      <c r="B95" s="35" t="s">
        <v>37</v>
      </c>
      <c r="C95" s="143" t="e">
        <f>E76</f>
        <v>#DIV/0!</v>
      </c>
      <c r="D95" s="17"/>
      <c r="E95" s="108"/>
    </row>
    <row r="96" spans="1:7" ht="19.5" customHeight="1" outlineLevel="1" x14ac:dyDescent="0.25">
      <c r="A96" s="87"/>
      <c r="B96" s="35" t="s">
        <v>40</v>
      </c>
      <c r="C96" s="143">
        <f>E52*12</f>
        <v>0</v>
      </c>
      <c r="D96" s="17"/>
      <c r="E96" s="108"/>
    </row>
    <row r="97" spans="1:5" ht="17.25" customHeight="1" outlineLevel="1" x14ac:dyDescent="0.25">
      <c r="A97" s="87"/>
      <c r="B97" s="35" t="s">
        <v>38</v>
      </c>
      <c r="C97" s="143">
        <f>E65*0.4*12</f>
        <v>4800</v>
      </c>
      <c r="D97" s="17"/>
      <c r="E97" s="108"/>
    </row>
    <row r="98" spans="1:5" ht="17.25" customHeight="1" outlineLevel="1" x14ac:dyDescent="0.25">
      <c r="A98" s="87"/>
      <c r="B98" s="98" t="s">
        <v>39</v>
      </c>
      <c r="C98" s="143">
        <f>E57*0.4*12</f>
        <v>360</v>
      </c>
      <c r="D98" s="17"/>
      <c r="E98" s="108"/>
    </row>
    <row r="99" spans="1:5" ht="16.5" customHeight="1" outlineLevel="1" x14ac:dyDescent="0.25">
      <c r="A99" s="87"/>
      <c r="B99" s="35" t="s">
        <v>41</v>
      </c>
      <c r="C99" s="143">
        <f>E60*12</f>
        <v>0</v>
      </c>
      <c r="D99" s="17"/>
      <c r="E99" s="108"/>
    </row>
    <row r="100" spans="1:5" s="13" customFormat="1" ht="21.95" customHeight="1" outlineLevel="1" thickBot="1" x14ac:dyDescent="0.3">
      <c r="A100" s="102"/>
      <c r="B100" s="103" t="s">
        <v>28</v>
      </c>
      <c r="C100" s="184" t="e">
        <f>SUM(C93:C99)</f>
        <v>#DIV/0!</v>
      </c>
      <c r="D100" s="104"/>
      <c r="E100" s="135"/>
    </row>
    <row r="101" spans="1:5" x14ac:dyDescent="0.25">
      <c r="C101" s="105" t="e">
        <f>E83/12</f>
        <v>#DIV/0!</v>
      </c>
    </row>
    <row r="102" spans="1:5" x14ac:dyDescent="0.25">
      <c r="A102" s="208" t="s">
        <v>141</v>
      </c>
      <c r="B102" s="208"/>
    </row>
    <row r="103" spans="1:5" x14ac:dyDescent="0.25">
      <c r="A103" s="209" t="s">
        <v>130</v>
      </c>
      <c r="B103" s="209"/>
    </row>
    <row r="104" spans="1:5" x14ac:dyDescent="0.25">
      <c r="A104" s="204" t="s">
        <v>131</v>
      </c>
      <c r="B104" s="205"/>
    </row>
    <row r="105" spans="1:5" x14ac:dyDescent="0.25">
      <c r="A105" s="204" t="s">
        <v>132</v>
      </c>
      <c r="B105" s="205"/>
    </row>
    <row r="106" spans="1:5" x14ac:dyDescent="0.25">
      <c r="A106" s="204" t="s">
        <v>133</v>
      </c>
      <c r="B106" s="205"/>
    </row>
    <row r="107" spans="1:5" x14ac:dyDescent="0.25">
      <c r="A107" s="204" t="s">
        <v>134</v>
      </c>
      <c r="B107" s="205">
        <f>B105*B106</f>
        <v>0</v>
      </c>
    </row>
    <row r="108" spans="1:5" x14ac:dyDescent="0.25">
      <c r="A108" s="210" t="s">
        <v>135</v>
      </c>
      <c r="B108" s="210"/>
    </row>
    <row r="109" spans="1:5" x14ac:dyDescent="0.25">
      <c r="A109" s="204" t="s">
        <v>131</v>
      </c>
      <c r="B109" s="205"/>
    </row>
    <row r="110" spans="1:5" x14ac:dyDescent="0.25">
      <c r="A110" s="204" t="s">
        <v>132</v>
      </c>
      <c r="B110" s="205"/>
    </row>
    <row r="111" spans="1:5" x14ac:dyDescent="0.25">
      <c r="A111" s="204" t="s">
        <v>133</v>
      </c>
      <c r="B111" s="205"/>
    </row>
    <row r="112" spans="1:5" x14ac:dyDescent="0.25">
      <c r="A112" s="204" t="s">
        <v>134</v>
      </c>
      <c r="B112" s="205">
        <f>B110*B111</f>
        <v>0</v>
      </c>
    </row>
    <row r="113" spans="1:2" x14ac:dyDescent="0.25">
      <c r="A113" s="210" t="s">
        <v>136</v>
      </c>
      <c r="B113" s="210"/>
    </row>
    <row r="114" spans="1:2" x14ac:dyDescent="0.25">
      <c r="A114" s="204" t="s">
        <v>131</v>
      </c>
      <c r="B114" s="205"/>
    </row>
    <row r="115" spans="1:2" x14ac:dyDescent="0.25">
      <c r="A115" s="204" t="s">
        <v>132</v>
      </c>
      <c r="B115" s="205"/>
    </row>
    <row r="116" spans="1:2" x14ac:dyDescent="0.25">
      <c r="A116" s="204" t="s">
        <v>133</v>
      </c>
      <c r="B116" s="205"/>
    </row>
    <row r="117" spans="1:2" x14ac:dyDescent="0.25">
      <c r="A117" s="204" t="s">
        <v>134</v>
      </c>
      <c r="B117" s="205">
        <f>B115*B116</f>
        <v>0</v>
      </c>
    </row>
    <row r="118" spans="1:2" x14ac:dyDescent="0.25">
      <c r="A118" s="211"/>
      <c r="B118" s="211"/>
    </row>
    <row r="120" spans="1:2" x14ac:dyDescent="0.25">
      <c r="A120" s="208" t="s">
        <v>137</v>
      </c>
      <c r="B120" s="208"/>
    </row>
    <row r="121" spans="1:2" ht="45" x14ac:dyDescent="0.25">
      <c r="A121" s="206" t="s">
        <v>142</v>
      </c>
      <c r="B121" s="205"/>
    </row>
    <row r="122" spans="1:2" x14ac:dyDescent="0.25">
      <c r="A122" s="204" t="s">
        <v>138</v>
      </c>
      <c r="B122" s="205"/>
    </row>
    <row r="123" spans="1:2" x14ac:dyDescent="0.25">
      <c r="A123" s="204" t="s">
        <v>139</v>
      </c>
      <c r="B123" s="205"/>
    </row>
    <row r="124" spans="1:2" x14ac:dyDescent="0.25">
      <c r="A124" s="207" t="s">
        <v>143</v>
      </c>
      <c r="B124" s="205">
        <f>SUM(B121:B123)</f>
        <v>0</v>
      </c>
    </row>
  </sheetData>
  <sheetProtection selectLockedCells="1" selectUnlockedCells="1"/>
  <mergeCells count="11">
    <mergeCell ref="A28:A40"/>
    <mergeCell ref="A67:B67"/>
    <mergeCell ref="A71:E71"/>
    <mergeCell ref="A78:E78"/>
    <mergeCell ref="A1:E1"/>
    <mergeCell ref="A120:B120"/>
    <mergeCell ref="A102:B102"/>
    <mergeCell ref="A103:B103"/>
    <mergeCell ref="A108:B108"/>
    <mergeCell ref="A113:B113"/>
    <mergeCell ref="A118:B118"/>
  </mergeCells>
  <phoneticPr fontId="2" type="noConversion"/>
  <pageMargins left="0.68" right="0.51" top="0.8" bottom="1.05277777777778" header="0.78749999999999998" footer="0.78749999999999998"/>
  <pageSetup paperSize="9" scale="83" fitToWidth="5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C18" sqref="C18:D18"/>
    </sheetView>
  </sheetViews>
  <sheetFormatPr defaultRowHeight="12.75" x14ac:dyDescent="0.2"/>
  <cols>
    <col min="1" max="1" width="36.7109375" customWidth="1"/>
    <col min="2" max="2" width="12.7109375" style="1" customWidth="1"/>
    <col min="3" max="3" width="12.5703125" style="1" customWidth="1"/>
  </cols>
  <sheetData>
    <row r="2" spans="1:3" x14ac:dyDescent="0.2">
      <c r="A2" s="124" t="s">
        <v>43</v>
      </c>
      <c r="B2" s="125" t="s">
        <v>45</v>
      </c>
      <c r="C2" s="125" t="s">
        <v>46</v>
      </c>
    </row>
    <row r="3" spans="1:3" x14ac:dyDescent="0.2">
      <c r="A3" s="126" t="s">
        <v>44</v>
      </c>
      <c r="B3" s="127">
        <f>Calculations!E46</f>
        <v>0</v>
      </c>
      <c r="C3" s="128">
        <f>B3*12</f>
        <v>0</v>
      </c>
    </row>
    <row r="4" spans="1:3" x14ac:dyDescent="0.2">
      <c r="A4" s="126" t="s">
        <v>47</v>
      </c>
      <c r="B4" s="128">
        <f>Calculations!E57*0.6</f>
        <v>45</v>
      </c>
      <c r="C4" s="128">
        <f>B4*0.6*12</f>
        <v>324</v>
      </c>
    </row>
    <row r="5" spans="1:3" x14ac:dyDescent="0.2">
      <c r="A5" s="126" t="s">
        <v>48</v>
      </c>
      <c r="B5" s="128">
        <f>Calculations!E65*0.6</f>
        <v>600</v>
      </c>
      <c r="C5" s="128">
        <f>6000*0.6*12</f>
        <v>43200</v>
      </c>
    </row>
    <row r="6" spans="1:3" x14ac:dyDescent="0.2">
      <c r="A6" s="126" t="s">
        <v>49</v>
      </c>
      <c r="B6" s="128"/>
      <c r="C6" s="128">
        <f>SUM(C3:C5)</f>
        <v>43524</v>
      </c>
    </row>
    <row r="7" spans="1:3" x14ac:dyDescent="0.2">
      <c r="A7" s="126" t="s">
        <v>50</v>
      </c>
      <c r="B7" s="128"/>
      <c r="C7" s="129">
        <f>Calculations!C82</f>
        <v>0</v>
      </c>
    </row>
    <row r="8" spans="1:3" x14ac:dyDescent="0.2">
      <c r="A8" s="126" t="s">
        <v>51</v>
      </c>
      <c r="B8" s="128"/>
      <c r="C8" s="128" t="e">
        <f>C6/C7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D36"/>
  <sheetViews>
    <sheetView workbookViewId="0">
      <selection activeCell="F18" sqref="F18"/>
    </sheetView>
  </sheetViews>
  <sheetFormatPr defaultRowHeight="12.75" x14ac:dyDescent="0.2"/>
  <cols>
    <col min="2" max="2" width="25.42578125" customWidth="1"/>
    <col min="3" max="3" width="18.42578125" customWidth="1"/>
  </cols>
  <sheetData>
    <row r="5" spans="2:4" x14ac:dyDescent="0.2">
      <c r="B5" t="s">
        <v>97</v>
      </c>
      <c r="C5" t="s">
        <v>98</v>
      </c>
    </row>
    <row r="8" spans="2:4" x14ac:dyDescent="0.2">
      <c r="B8" t="s">
        <v>99</v>
      </c>
    </row>
    <row r="9" spans="2:4" x14ac:dyDescent="0.2">
      <c r="B9" t="s">
        <v>100</v>
      </c>
    </row>
    <row r="11" spans="2:4" x14ac:dyDescent="0.2">
      <c r="B11" t="s">
        <v>101</v>
      </c>
      <c r="C11" t="s">
        <v>102</v>
      </c>
      <c r="D11">
        <f>480*70</f>
        <v>33600</v>
      </c>
    </row>
    <row r="12" spans="2:4" x14ac:dyDescent="0.2">
      <c r="B12" t="s">
        <v>103</v>
      </c>
    </row>
    <row r="23" spans="2:3" x14ac:dyDescent="0.2">
      <c r="B23" s="38"/>
      <c r="C23" s="38"/>
    </row>
    <row r="24" spans="2:3" x14ac:dyDescent="0.2">
      <c r="B24" s="38"/>
      <c r="C24" s="38"/>
    </row>
    <row r="25" spans="2:3" x14ac:dyDescent="0.2">
      <c r="B25" s="38"/>
      <c r="C25" s="38"/>
    </row>
    <row r="26" spans="2:3" x14ac:dyDescent="0.2">
      <c r="B26" s="38"/>
      <c r="C26" s="38"/>
    </row>
    <row r="27" spans="2:3" x14ac:dyDescent="0.2">
      <c r="B27" s="38"/>
      <c r="C27" s="130"/>
    </row>
    <row r="28" spans="2:3" x14ac:dyDescent="0.2">
      <c r="B28" s="38"/>
      <c r="C28" s="38"/>
    </row>
    <row r="29" spans="2:3" x14ac:dyDescent="0.2">
      <c r="B29" s="38"/>
      <c r="C29" s="38"/>
    </row>
    <row r="30" spans="2:3" x14ac:dyDescent="0.2">
      <c r="B30" s="38"/>
      <c r="C30" s="38"/>
    </row>
    <row r="31" spans="2:3" x14ac:dyDescent="0.2">
      <c r="B31" s="38"/>
      <c r="C31" s="38"/>
    </row>
    <row r="32" spans="2:3" x14ac:dyDescent="0.2">
      <c r="B32" s="38"/>
      <c r="C32" s="38"/>
    </row>
    <row r="33" spans="2:3" x14ac:dyDescent="0.2">
      <c r="B33" s="38"/>
      <c r="C33" s="38"/>
    </row>
    <row r="34" spans="2:3" x14ac:dyDescent="0.2">
      <c r="B34" s="38"/>
      <c r="C34" s="38"/>
    </row>
    <row r="35" spans="2:3" x14ac:dyDescent="0.2">
      <c r="B35" s="38"/>
      <c r="C35" s="130"/>
    </row>
    <row r="36" spans="2:3" x14ac:dyDescent="0.2">
      <c r="B36" s="38"/>
      <c r="C3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Enterprise Information</vt:lpstr>
      <vt:lpstr>Calculations</vt:lpstr>
      <vt:lpstr>variable cost per unit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bhavna gadre</dc:creator>
  <cp:lastModifiedBy>ABHISHEK</cp:lastModifiedBy>
  <cp:lastPrinted>2013-01-10T11:01:19Z</cp:lastPrinted>
  <dcterms:created xsi:type="dcterms:W3CDTF">2013-02-14T07:00:36Z</dcterms:created>
  <dcterms:modified xsi:type="dcterms:W3CDTF">2022-01-20T10:41:04Z</dcterms:modified>
</cp:coreProperties>
</file>